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105" windowWidth="27795" windowHeight="12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Лист1!$A$1:$Q$43</definedName>
  </definedNames>
  <calcPr calcId="145621"/>
</workbook>
</file>

<file path=xl/calcChain.xml><?xml version="1.0" encoding="utf-8"?>
<calcChain xmlns="http://schemas.openxmlformats.org/spreadsheetml/2006/main">
  <c r="E42" i="1" l="1"/>
  <c r="C42" i="1"/>
  <c r="C41" i="1"/>
  <c r="M6" i="1"/>
  <c r="O6" i="1"/>
  <c r="N6" i="1"/>
  <c r="K6" i="1"/>
  <c r="G6" i="1"/>
  <c r="F6" i="1"/>
  <c r="E6" i="1"/>
  <c r="E22" i="1"/>
  <c r="L43" i="1" l="1"/>
  <c r="J43" i="1"/>
  <c r="D43" i="1"/>
  <c r="C43" i="1"/>
  <c r="H39" i="1" l="1"/>
  <c r="H36" i="1" s="1"/>
  <c r="E37" i="1"/>
  <c r="F37" i="1" s="1"/>
  <c r="F36" i="1" s="1"/>
  <c r="H32" i="1"/>
  <c r="H6" i="1" s="1"/>
  <c r="H43" i="1" s="1"/>
  <c r="E31" i="1"/>
  <c r="F31" i="1" s="1"/>
  <c r="F30" i="1" s="1"/>
  <c r="F16" i="1"/>
  <c r="F14" i="1"/>
  <c r="E35" i="1"/>
  <c r="F35" i="1" s="1"/>
  <c r="F34" i="1" s="1"/>
  <c r="E28" i="1"/>
  <c r="F28" i="1" s="1"/>
  <c r="F27" i="1" s="1"/>
  <c r="E25" i="1"/>
  <c r="F25" i="1" s="1"/>
  <c r="F24" i="1" s="1"/>
  <c r="F22" i="1"/>
  <c r="F21" i="1" s="1"/>
  <c r="E19" i="1"/>
  <c r="E18" i="1" s="1"/>
  <c r="E17" i="1"/>
  <c r="F17" i="1" s="1"/>
  <c r="G17" i="1" s="1"/>
  <c r="E15" i="1"/>
  <c r="F15" i="1" s="1"/>
  <c r="G15" i="1" s="1"/>
  <c r="E12" i="1"/>
  <c r="E11" i="1" s="1"/>
  <c r="F19" i="1" l="1"/>
  <c r="F18" i="1" s="1"/>
  <c r="E24" i="1"/>
  <c r="E21" i="1"/>
  <c r="F12" i="1"/>
  <c r="E14" i="1"/>
  <c r="E30" i="1"/>
  <c r="E36" i="1"/>
  <c r="E16" i="1"/>
  <c r="G12" i="1" l="1"/>
  <c r="F11" i="1"/>
  <c r="F43" i="1"/>
  <c r="K17" i="1"/>
  <c r="K16" i="1" s="1"/>
  <c r="K15" i="1"/>
  <c r="K14" i="1" s="1"/>
  <c r="G36" i="1" l="1"/>
  <c r="G37" i="1"/>
  <c r="K37" i="1" s="1"/>
  <c r="K36" i="1" s="1"/>
  <c r="G34" i="1"/>
  <c r="G35" i="1"/>
  <c r="K35" i="1" s="1"/>
  <c r="K34" i="1" s="1"/>
  <c r="G30" i="1"/>
  <c r="G31" i="1"/>
  <c r="K31" i="1" s="1"/>
  <c r="K30" i="1" s="1"/>
  <c r="G27" i="1"/>
  <c r="G28" i="1"/>
  <c r="K28" i="1" s="1"/>
  <c r="K27" i="1" s="1"/>
  <c r="G24" i="1"/>
  <c r="G25" i="1"/>
  <c r="K25" i="1" s="1"/>
  <c r="K24" i="1" s="1"/>
  <c r="G22" i="1"/>
  <c r="K22" i="1" s="1"/>
  <c r="K21" i="1" s="1"/>
  <c r="G21" i="1"/>
  <c r="G18" i="1"/>
  <c r="G19" i="1"/>
  <c r="K19" i="1" s="1"/>
  <c r="K18" i="1" s="1"/>
  <c r="G16" i="1"/>
  <c r="G14" i="1"/>
  <c r="G11" i="1"/>
  <c r="K12" i="1"/>
  <c r="K11" i="1" s="1"/>
  <c r="I6" i="1"/>
  <c r="I43" i="1" s="1"/>
  <c r="M43" i="1"/>
  <c r="N43" i="1"/>
  <c r="K43" i="1" l="1"/>
  <c r="G43" i="1"/>
  <c r="O43" i="1" l="1"/>
  <c r="O19" i="1"/>
  <c r="O17" i="1"/>
  <c r="O15" i="1"/>
  <c r="O12" i="1"/>
  <c r="E34" i="1"/>
  <c r="E27" i="1"/>
  <c r="C36" i="1"/>
  <c r="C30" i="1"/>
  <c r="C27" i="1"/>
  <c r="C24" i="1"/>
  <c r="C21" i="1"/>
  <c r="C18" i="1"/>
  <c r="C14" i="1"/>
  <c r="C11" i="1"/>
  <c r="C7" i="1"/>
  <c r="E43" i="1" l="1"/>
  <c r="D42" i="1"/>
</calcChain>
</file>

<file path=xl/sharedStrings.xml><?xml version="1.0" encoding="utf-8"?>
<sst xmlns="http://schemas.openxmlformats.org/spreadsheetml/2006/main" count="264" uniqueCount="61">
  <si>
    <t>N участка</t>
  </si>
  <si>
    <t>Наименование объекта</t>
  </si>
  <si>
    <t>Площадь территории, га</t>
  </si>
  <si>
    <t>Коэфф. Плотности застройки</t>
  </si>
  <si>
    <t>Суммарная поэтажная площадь наземной части застройки в г.н.с. (К=0,92),кв.м</t>
  </si>
  <si>
    <t>Общая площадь зданий, кв.м</t>
  </si>
  <si>
    <t>Жилого назначения</t>
  </si>
  <si>
    <t>Общая площадь жилых этажей</t>
  </si>
  <si>
    <t>Площадь встроенно-пристроенных помещений</t>
  </si>
  <si>
    <t xml:space="preserve">Коммунального назначения </t>
  </si>
  <si>
    <t>Население, чел.</t>
  </si>
  <si>
    <t>Количество парковочных мест, м/мест</t>
  </si>
  <si>
    <t>В многоярусных гаражах-стоянках</t>
  </si>
  <si>
    <t xml:space="preserve">Наземные плоскостные </t>
  </si>
  <si>
    <t>Наземные в границах красных линий УДС</t>
  </si>
  <si>
    <t>Всего</t>
  </si>
  <si>
    <t xml:space="preserve">Примечание </t>
  </si>
  <si>
    <t xml:space="preserve">6-я очередь </t>
  </si>
  <si>
    <t>Квартал 39</t>
  </si>
  <si>
    <t>Школа на 60 классов на 1500 уч.</t>
  </si>
  <si>
    <t>ДОУ на 300 мест</t>
  </si>
  <si>
    <t>Озелененные территории общего пользования</t>
  </si>
  <si>
    <t>39.1</t>
  </si>
  <si>
    <t>39.2</t>
  </si>
  <si>
    <t>39.3</t>
  </si>
  <si>
    <t>Квартал 40</t>
  </si>
  <si>
    <t>Жилые дома</t>
  </si>
  <si>
    <t>40.2</t>
  </si>
  <si>
    <t>40.3</t>
  </si>
  <si>
    <t>Квартал 41</t>
  </si>
  <si>
    <t>Квартал 42</t>
  </si>
  <si>
    <t>Квартал 43</t>
  </si>
  <si>
    <t>Квартал 45.1</t>
  </si>
  <si>
    <t>Квартал 45.3</t>
  </si>
  <si>
    <t>Квартал 46.1</t>
  </si>
  <si>
    <t>Квартал 46.3</t>
  </si>
  <si>
    <t>Многофункциональное здание</t>
  </si>
  <si>
    <t>Квартал 47</t>
  </si>
  <si>
    <t>Итого по 6-й очереди:</t>
  </si>
  <si>
    <t>Территории улично-дорожной сети (6 очередь)</t>
  </si>
  <si>
    <t>44.2</t>
  </si>
  <si>
    <t>44.1</t>
  </si>
  <si>
    <t>45.1</t>
  </si>
  <si>
    <t>45.2</t>
  </si>
  <si>
    <t>45.3</t>
  </si>
  <si>
    <t>45.4</t>
  </si>
  <si>
    <t>46.1</t>
  </si>
  <si>
    <t>46.2</t>
  </si>
  <si>
    <t>46.3</t>
  </si>
  <si>
    <t>47.2</t>
  </si>
  <si>
    <t>47.1</t>
  </si>
  <si>
    <t>-</t>
  </si>
  <si>
    <t>Общественного назначения (К=0,85)</t>
  </si>
  <si>
    <t>4 эт.</t>
  </si>
  <si>
    <t>Площадь квартир (К=0,70) для домов без ПСН=0,70)</t>
  </si>
  <si>
    <t>Встроенный ДОУ на 85 мест</t>
  </si>
  <si>
    <t>47.3</t>
  </si>
  <si>
    <t>Жилой район 6-й очереди</t>
  </si>
  <si>
    <t>Технико-экономические показатели 6 очереди застройки проекта "Южный город" (с.п. Черноречье)</t>
  </si>
  <si>
    <t>Таблица 1.1</t>
  </si>
  <si>
    <t>Квартал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</si>
</sst>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9" tint="-0.249977111117893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/>
    <xf numFmtId="0" fontId="1" fillId="2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4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5" borderId="1" xfId="0" applyFont="1" applyFill="1" applyBorder="1"/>
    <xf numFmtId="0" fontId="6" fillId="2" borderId="1" xfId="0" applyFont="1" applyFill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4" borderId="1" xfId="0" applyFont="1" applyFill="1" applyBorder="1"/>
    <xf numFmtId="0" fontId="10" fillId="3" borderId="1" xfId="0" applyFont="1" applyFill="1" applyBorder="1"/>
    <xf numFmtId="0" fontId="10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zoomScaleNormal="100" workbookViewId="0">
      <selection activeCell="U5" sqref="U5"/>
    </sheetView>
  </sheetViews>
  <sheetFormatPr defaultRowHeight="15" x14ac:dyDescent="0.25"/>
  <cols>
    <col min="1" max="1" width="10.42578125" customWidth="1"/>
    <col min="2" max="2" width="27.5703125" customWidth="1"/>
    <col min="4" max="4" width="10.7109375" customWidth="1"/>
    <col min="5" max="5" width="13" customWidth="1"/>
    <col min="7" max="7" width="10.5703125" customWidth="1"/>
    <col min="8" max="8" width="10.28515625" customWidth="1"/>
    <col min="9" max="9" width="12.5703125" customWidth="1"/>
    <col min="10" max="10" width="12.28515625" customWidth="1"/>
    <col min="11" max="11" width="9.5703125" customWidth="1"/>
    <col min="12" max="12" width="11" customWidth="1"/>
    <col min="13" max="13" width="9.7109375" customWidth="1"/>
    <col min="14" max="14" width="11.5703125" customWidth="1"/>
    <col min="16" max="16" width="8.28515625" customWidth="1"/>
    <col min="17" max="17" width="23.42578125" customWidth="1"/>
  </cols>
  <sheetData>
    <row r="1" spans="1:18" x14ac:dyDescent="0.25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25">
      <c r="N2" s="42" t="s">
        <v>59</v>
      </c>
      <c r="O2" s="42"/>
      <c r="P2" s="42"/>
      <c r="Q2" s="42"/>
    </row>
    <row r="3" spans="1:18" ht="15.75" customHeight="1" x14ac:dyDescent="0.25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/>
      <c r="H3" s="53"/>
      <c r="I3" s="53"/>
      <c r="J3" s="53"/>
      <c r="K3" s="53" t="s">
        <v>10</v>
      </c>
      <c r="L3" s="53" t="s">
        <v>11</v>
      </c>
      <c r="M3" s="53"/>
      <c r="N3" s="53"/>
      <c r="O3" s="53"/>
      <c r="P3" s="53" t="s">
        <v>16</v>
      </c>
      <c r="Q3" s="53"/>
      <c r="R3" s="1"/>
    </row>
    <row r="4" spans="1:18" x14ac:dyDescent="0.25">
      <c r="A4" s="53"/>
      <c r="B4" s="53"/>
      <c r="C4" s="53"/>
      <c r="D4" s="53"/>
      <c r="E4" s="53"/>
      <c r="F4" s="53" t="s">
        <v>6</v>
      </c>
      <c r="G4" s="53"/>
      <c r="H4" s="53"/>
      <c r="I4" s="53" t="s">
        <v>52</v>
      </c>
      <c r="J4" s="53" t="s">
        <v>9</v>
      </c>
      <c r="K4" s="53"/>
      <c r="L4" s="53" t="s">
        <v>12</v>
      </c>
      <c r="M4" s="53" t="s">
        <v>13</v>
      </c>
      <c r="N4" s="53" t="s">
        <v>14</v>
      </c>
      <c r="O4" s="53" t="s">
        <v>15</v>
      </c>
      <c r="P4" s="53"/>
      <c r="Q4" s="53"/>
      <c r="R4" s="1"/>
    </row>
    <row r="5" spans="1:18" ht="87.75" customHeight="1" x14ac:dyDescent="0.25">
      <c r="A5" s="53"/>
      <c r="B5" s="53"/>
      <c r="C5" s="53"/>
      <c r="D5" s="53"/>
      <c r="E5" s="53"/>
      <c r="F5" s="15" t="s">
        <v>7</v>
      </c>
      <c r="G5" s="15" t="s">
        <v>54</v>
      </c>
      <c r="H5" s="15" t="s">
        <v>8</v>
      </c>
      <c r="I5" s="53"/>
      <c r="J5" s="53"/>
      <c r="K5" s="53"/>
      <c r="L5" s="53"/>
      <c r="M5" s="53"/>
      <c r="N5" s="53"/>
      <c r="O5" s="53"/>
      <c r="P5" s="53"/>
      <c r="Q5" s="53"/>
      <c r="R5" s="1"/>
    </row>
    <row r="6" spans="1:18" ht="30.75" customHeight="1" x14ac:dyDescent="0.25">
      <c r="A6" s="2"/>
      <c r="B6" s="26" t="s">
        <v>17</v>
      </c>
      <c r="C6" s="37">
        <v>59.05</v>
      </c>
      <c r="D6" s="38">
        <v>1.39</v>
      </c>
      <c r="E6" s="39">
        <f>E7+E11+E14+E16+E18+E21++E24+E27+E30+E34+E36</f>
        <v>757279.16</v>
      </c>
      <c r="F6" s="39">
        <f>F11+F14+F16+F18+F21+F24+F27+F30+F34+F36</f>
        <v>662617.55200000003</v>
      </c>
      <c r="G6" s="39">
        <f>G11+G14+G16+G18+G21+G24+G27+G30+G34+G36</f>
        <v>463832.28639999992</v>
      </c>
      <c r="H6" s="39">
        <f>H32+H39</f>
        <v>8270.8000000000011</v>
      </c>
      <c r="I6" s="37">
        <f>I8+I9+I29+I38</f>
        <v>43177</v>
      </c>
      <c r="J6" s="37">
        <v>0</v>
      </c>
      <c r="K6" s="39">
        <f>K11+K14+K16+K18+K21+K24+K27+K30+K34+K36</f>
        <v>15461.076213333332</v>
      </c>
      <c r="L6" s="37">
        <v>0</v>
      </c>
      <c r="M6" s="37">
        <f>M11+M14+M16+M18+M27+M30+M34+M21</f>
        <v>452</v>
      </c>
      <c r="N6" s="37">
        <f>N7+N11+N14+N16+N18+N21+N24+N27+N36</f>
        <v>218</v>
      </c>
      <c r="O6" s="37">
        <f>O7+O11+O14+O16+O18+O21+O24+O27+O30+O34+O36</f>
        <v>670</v>
      </c>
      <c r="P6" s="51"/>
      <c r="Q6" s="52"/>
    </row>
    <row r="7" spans="1:18" ht="20.100000000000001" customHeight="1" x14ac:dyDescent="0.25">
      <c r="A7" s="3"/>
      <c r="B7" s="22" t="s">
        <v>18</v>
      </c>
      <c r="C7" s="8">
        <f>C10+C9+C8</f>
        <v>5.98</v>
      </c>
      <c r="D7" s="16">
        <v>0.63</v>
      </c>
      <c r="E7" s="11">
        <v>37812</v>
      </c>
      <c r="F7" s="11">
        <v>0</v>
      </c>
      <c r="G7" s="8">
        <v>0</v>
      </c>
      <c r="H7" s="11">
        <v>0</v>
      </c>
      <c r="I7" s="8">
        <v>0</v>
      </c>
      <c r="J7" s="8">
        <v>0</v>
      </c>
      <c r="K7" s="11">
        <v>0</v>
      </c>
      <c r="L7" s="8">
        <v>0</v>
      </c>
      <c r="M7" s="8">
        <v>0</v>
      </c>
      <c r="N7" s="8">
        <v>19</v>
      </c>
      <c r="O7" s="8">
        <v>19</v>
      </c>
      <c r="P7" s="50"/>
      <c r="Q7" s="50"/>
    </row>
    <row r="8" spans="1:18" ht="23.25" customHeight="1" x14ac:dyDescent="0.25">
      <c r="A8" s="14" t="s">
        <v>22</v>
      </c>
      <c r="B8" s="4" t="s">
        <v>19</v>
      </c>
      <c r="C8" s="13">
        <v>4.07</v>
      </c>
      <c r="D8" s="17">
        <v>0.77</v>
      </c>
      <c r="E8" s="12">
        <v>31271</v>
      </c>
      <c r="F8" s="12" t="s">
        <v>51</v>
      </c>
      <c r="G8" s="13" t="s">
        <v>51</v>
      </c>
      <c r="H8" s="12" t="s">
        <v>51</v>
      </c>
      <c r="I8" s="13">
        <v>26580</v>
      </c>
      <c r="J8" s="13" t="s">
        <v>51</v>
      </c>
      <c r="K8" s="12" t="s">
        <v>51</v>
      </c>
      <c r="L8" s="13" t="s">
        <v>51</v>
      </c>
      <c r="M8" s="13">
        <v>0</v>
      </c>
      <c r="N8" s="13">
        <v>19</v>
      </c>
      <c r="O8" s="13">
        <v>19</v>
      </c>
      <c r="P8" s="47"/>
      <c r="Q8" s="47"/>
    </row>
    <row r="9" spans="1:18" ht="20.100000000000001" customHeight="1" x14ac:dyDescent="0.25">
      <c r="A9" s="14" t="s">
        <v>23</v>
      </c>
      <c r="B9" s="5" t="s">
        <v>20</v>
      </c>
      <c r="C9" s="13">
        <v>1.56</v>
      </c>
      <c r="D9" s="17">
        <v>0.42</v>
      </c>
      <c r="E9" s="12">
        <v>6541</v>
      </c>
      <c r="F9" s="12" t="s">
        <v>51</v>
      </c>
      <c r="G9" s="13" t="s">
        <v>51</v>
      </c>
      <c r="H9" s="12" t="s">
        <v>51</v>
      </c>
      <c r="I9" s="13">
        <v>5560</v>
      </c>
      <c r="J9" s="13" t="s">
        <v>51</v>
      </c>
      <c r="K9" s="12" t="s">
        <v>51</v>
      </c>
      <c r="L9" s="13" t="s">
        <v>51</v>
      </c>
      <c r="M9" s="13">
        <v>0</v>
      </c>
      <c r="N9" s="13">
        <v>0</v>
      </c>
      <c r="O9" s="13">
        <v>0</v>
      </c>
      <c r="P9" s="47"/>
      <c r="Q9" s="47"/>
    </row>
    <row r="10" spans="1:18" ht="23.25" customHeight="1" x14ac:dyDescent="0.25">
      <c r="A10" s="14" t="s">
        <v>24</v>
      </c>
      <c r="B10" s="6" t="s">
        <v>21</v>
      </c>
      <c r="C10" s="32">
        <v>0.35</v>
      </c>
      <c r="D10" s="17" t="s">
        <v>51</v>
      </c>
      <c r="E10" s="12" t="s">
        <v>51</v>
      </c>
      <c r="F10" s="12" t="s">
        <v>51</v>
      </c>
      <c r="G10" s="13" t="s">
        <v>51</v>
      </c>
      <c r="H10" s="12" t="s">
        <v>51</v>
      </c>
      <c r="I10" s="13" t="s">
        <v>51</v>
      </c>
      <c r="J10" s="13" t="s">
        <v>51</v>
      </c>
      <c r="K10" s="12" t="s">
        <v>51</v>
      </c>
      <c r="L10" s="13" t="s">
        <v>51</v>
      </c>
      <c r="M10" s="13" t="s">
        <v>51</v>
      </c>
      <c r="N10" s="13" t="s">
        <v>51</v>
      </c>
      <c r="O10" s="13" t="s">
        <v>51</v>
      </c>
      <c r="P10" s="43" t="s">
        <v>51</v>
      </c>
      <c r="Q10" s="43"/>
    </row>
    <row r="11" spans="1:18" ht="20.100000000000001" customHeight="1" x14ac:dyDescent="0.25">
      <c r="A11" s="3"/>
      <c r="B11" s="22" t="s">
        <v>25</v>
      </c>
      <c r="C11" s="8">
        <f>C13+C12</f>
        <v>5.0199999999999996</v>
      </c>
      <c r="D11" s="16">
        <v>2.14</v>
      </c>
      <c r="E11" s="11">
        <f>E12</f>
        <v>99008.56</v>
      </c>
      <c r="F11" s="11">
        <f>F12</f>
        <v>94058.131999999998</v>
      </c>
      <c r="G11" s="11">
        <f>F11*0.7</f>
        <v>65840.6924</v>
      </c>
      <c r="H11" s="11">
        <v>0</v>
      </c>
      <c r="I11" s="8">
        <v>0</v>
      </c>
      <c r="J11" s="8">
        <v>0</v>
      </c>
      <c r="K11" s="11">
        <f>K12</f>
        <v>2194.6897466666665</v>
      </c>
      <c r="L11" s="8">
        <v>0</v>
      </c>
      <c r="M11" s="8">
        <v>96</v>
      </c>
      <c r="N11" s="8">
        <v>32</v>
      </c>
      <c r="O11" s="8">
        <v>128</v>
      </c>
      <c r="P11" s="47"/>
      <c r="Q11" s="47"/>
    </row>
    <row r="12" spans="1:18" ht="20.100000000000001" customHeight="1" x14ac:dyDescent="0.25">
      <c r="A12" s="14" t="s">
        <v>28</v>
      </c>
      <c r="B12" s="3" t="s">
        <v>26</v>
      </c>
      <c r="C12" s="13">
        <v>4.72</v>
      </c>
      <c r="D12" s="17">
        <v>2.2799999999999998</v>
      </c>
      <c r="E12" s="12">
        <f>107618*0.92</f>
        <v>99008.56</v>
      </c>
      <c r="F12" s="12">
        <f>E12*0.95</f>
        <v>94058.131999999998</v>
      </c>
      <c r="G12" s="12">
        <f>F12*0.7</f>
        <v>65840.6924</v>
      </c>
      <c r="H12" s="12" t="s">
        <v>51</v>
      </c>
      <c r="I12" s="13" t="s">
        <v>51</v>
      </c>
      <c r="J12" s="13" t="s">
        <v>51</v>
      </c>
      <c r="K12" s="12">
        <f>G12/30</f>
        <v>2194.6897466666665</v>
      </c>
      <c r="L12" s="13">
        <v>0</v>
      </c>
      <c r="M12" s="13">
        <v>96</v>
      </c>
      <c r="N12" s="13">
        <v>32</v>
      </c>
      <c r="O12" s="13">
        <f>M12+N12</f>
        <v>128</v>
      </c>
      <c r="P12" s="47"/>
      <c r="Q12" s="47"/>
    </row>
    <row r="13" spans="1:18" ht="22.5" customHeight="1" x14ac:dyDescent="0.25">
      <c r="A13" s="14" t="s">
        <v>27</v>
      </c>
      <c r="B13" s="6" t="s">
        <v>21</v>
      </c>
      <c r="C13" s="32">
        <v>0.3</v>
      </c>
      <c r="D13" s="17" t="s">
        <v>51</v>
      </c>
      <c r="E13" s="12" t="s">
        <v>51</v>
      </c>
      <c r="F13" s="12" t="s">
        <v>51</v>
      </c>
      <c r="G13" s="12" t="s">
        <v>51</v>
      </c>
      <c r="H13" s="12" t="s">
        <v>51</v>
      </c>
      <c r="I13" s="13" t="s">
        <v>51</v>
      </c>
      <c r="J13" s="13" t="s">
        <v>51</v>
      </c>
      <c r="K13" s="12" t="s">
        <v>51</v>
      </c>
      <c r="L13" s="13" t="s">
        <v>51</v>
      </c>
      <c r="M13" s="13" t="s">
        <v>51</v>
      </c>
      <c r="N13" s="13" t="s">
        <v>51</v>
      </c>
      <c r="O13" s="13" t="s">
        <v>51</v>
      </c>
      <c r="P13" s="43" t="s">
        <v>51</v>
      </c>
      <c r="Q13" s="43"/>
    </row>
    <row r="14" spans="1:18" ht="20.100000000000001" customHeight="1" x14ac:dyDescent="0.25">
      <c r="A14" s="3"/>
      <c r="B14" s="22" t="s">
        <v>29</v>
      </c>
      <c r="C14" s="8">
        <f>C15</f>
        <v>4.3600000000000003</v>
      </c>
      <c r="D14" s="16">
        <v>2.4700000000000002</v>
      </c>
      <c r="E14" s="11">
        <f>E15</f>
        <v>99008.56</v>
      </c>
      <c r="F14" s="11">
        <f>F15</f>
        <v>94058.131999999998</v>
      </c>
      <c r="G14" s="11">
        <f t="shared" ref="G14:G19" si="0">F14*0.7</f>
        <v>65840.6924</v>
      </c>
      <c r="H14" s="11">
        <v>0</v>
      </c>
      <c r="I14" s="8">
        <v>0</v>
      </c>
      <c r="J14" s="8">
        <v>0</v>
      </c>
      <c r="K14" s="11">
        <f>K15</f>
        <v>2194.6897466666665</v>
      </c>
      <c r="L14" s="8">
        <v>0</v>
      </c>
      <c r="M14" s="8">
        <v>96</v>
      </c>
      <c r="N14" s="8">
        <v>62</v>
      </c>
      <c r="O14" s="8">
        <v>158</v>
      </c>
      <c r="P14" s="47"/>
      <c r="Q14" s="47"/>
    </row>
    <row r="15" spans="1:18" ht="20.100000000000001" customHeight="1" x14ac:dyDescent="0.25">
      <c r="A15" s="14">
        <v>41</v>
      </c>
      <c r="B15" s="3" t="s">
        <v>26</v>
      </c>
      <c r="C15" s="13">
        <v>4.3600000000000003</v>
      </c>
      <c r="D15" s="17">
        <v>2.4700000000000002</v>
      </c>
      <c r="E15" s="12">
        <f>107618*0.92</f>
        <v>99008.56</v>
      </c>
      <c r="F15" s="12">
        <f>E15*0.95</f>
        <v>94058.131999999998</v>
      </c>
      <c r="G15" s="12">
        <f>F15*0.7</f>
        <v>65840.6924</v>
      </c>
      <c r="H15" s="12" t="s">
        <v>51</v>
      </c>
      <c r="I15" s="13" t="s">
        <v>51</v>
      </c>
      <c r="J15" s="13" t="s">
        <v>51</v>
      </c>
      <c r="K15" s="12">
        <f>G15/30</f>
        <v>2194.6897466666665</v>
      </c>
      <c r="L15" s="13" t="s">
        <v>51</v>
      </c>
      <c r="M15" s="13">
        <v>96</v>
      </c>
      <c r="N15" s="13">
        <v>62</v>
      </c>
      <c r="O15" s="13">
        <f>M15+N15</f>
        <v>158</v>
      </c>
      <c r="P15" s="47"/>
      <c r="Q15" s="47"/>
    </row>
    <row r="16" spans="1:18" ht="20.100000000000001" customHeight="1" x14ac:dyDescent="0.25">
      <c r="A16" s="3"/>
      <c r="B16" s="22" t="s">
        <v>30</v>
      </c>
      <c r="C16" s="8">
        <v>4.49</v>
      </c>
      <c r="D16" s="16">
        <v>2.4</v>
      </c>
      <c r="E16" s="11">
        <f>E17</f>
        <v>99008.56</v>
      </c>
      <c r="F16" s="11">
        <f>F17</f>
        <v>94058.131999999998</v>
      </c>
      <c r="G16" s="11">
        <f t="shared" si="0"/>
        <v>65840.6924</v>
      </c>
      <c r="H16" s="11">
        <v>0</v>
      </c>
      <c r="I16" s="8">
        <v>0</v>
      </c>
      <c r="J16" s="8">
        <v>0</v>
      </c>
      <c r="K16" s="11">
        <f>K17</f>
        <v>2194.6897466666665</v>
      </c>
      <c r="L16" s="8">
        <v>0</v>
      </c>
      <c r="M16" s="8">
        <v>96</v>
      </c>
      <c r="N16" s="8">
        <v>24</v>
      </c>
      <c r="O16" s="8">
        <v>120</v>
      </c>
      <c r="P16" s="47"/>
      <c r="Q16" s="47"/>
    </row>
    <row r="17" spans="1:17" ht="20.100000000000001" customHeight="1" x14ac:dyDescent="0.25">
      <c r="A17" s="14">
        <v>42</v>
      </c>
      <c r="B17" s="3" t="s">
        <v>26</v>
      </c>
      <c r="C17" s="13">
        <v>4.49</v>
      </c>
      <c r="D17" s="17">
        <v>2.4</v>
      </c>
      <c r="E17" s="12">
        <f>107618*0.92</f>
        <v>99008.56</v>
      </c>
      <c r="F17" s="12">
        <f>E17*0.95</f>
        <v>94058.131999999998</v>
      </c>
      <c r="G17" s="12">
        <f>F17*0.7</f>
        <v>65840.6924</v>
      </c>
      <c r="H17" s="12" t="s">
        <v>51</v>
      </c>
      <c r="I17" s="13" t="s">
        <v>51</v>
      </c>
      <c r="J17" s="13" t="s">
        <v>51</v>
      </c>
      <c r="K17" s="12">
        <f>G17/30</f>
        <v>2194.6897466666665</v>
      </c>
      <c r="L17" s="13" t="s">
        <v>51</v>
      </c>
      <c r="M17" s="13">
        <v>96</v>
      </c>
      <c r="N17" s="13">
        <v>24</v>
      </c>
      <c r="O17" s="13">
        <f>M17+N17</f>
        <v>120</v>
      </c>
      <c r="P17" s="47"/>
      <c r="Q17" s="47"/>
    </row>
    <row r="18" spans="1:17" ht="20.100000000000001" customHeight="1" x14ac:dyDescent="0.25">
      <c r="A18" s="3"/>
      <c r="B18" s="22" t="s">
        <v>31</v>
      </c>
      <c r="C18" s="8">
        <f>C19+C20</f>
        <v>4.63</v>
      </c>
      <c r="D18" s="16">
        <v>2.97</v>
      </c>
      <c r="E18" s="11">
        <f>E19</f>
        <v>126463.20000000001</v>
      </c>
      <c r="F18" s="11">
        <f>F19</f>
        <v>120140.04000000001</v>
      </c>
      <c r="G18" s="11">
        <f t="shared" si="0"/>
        <v>84098.028000000006</v>
      </c>
      <c r="H18" s="11">
        <v>0</v>
      </c>
      <c r="I18" s="8">
        <v>0</v>
      </c>
      <c r="J18" s="8">
        <v>0</v>
      </c>
      <c r="K18" s="11">
        <f>K19</f>
        <v>2803.2676000000001</v>
      </c>
      <c r="L18" s="8">
        <v>0</v>
      </c>
      <c r="M18" s="8">
        <v>16</v>
      </c>
      <c r="N18" s="8">
        <v>34</v>
      </c>
      <c r="O18" s="8">
        <v>50</v>
      </c>
      <c r="P18" s="47"/>
      <c r="Q18" s="47"/>
    </row>
    <row r="19" spans="1:17" ht="20.100000000000001" customHeight="1" x14ac:dyDescent="0.25">
      <c r="A19" s="14">
        <v>43</v>
      </c>
      <c r="B19" s="3" t="s">
        <v>26</v>
      </c>
      <c r="C19" s="13">
        <v>4.57</v>
      </c>
      <c r="D19" s="17">
        <v>3</v>
      </c>
      <c r="E19" s="12">
        <f>137460*0.92</f>
        <v>126463.20000000001</v>
      </c>
      <c r="F19" s="12">
        <f>E19*0.95</f>
        <v>120140.04000000001</v>
      </c>
      <c r="G19" s="12">
        <f t="shared" si="0"/>
        <v>84098.028000000006</v>
      </c>
      <c r="H19" s="12" t="s">
        <v>51</v>
      </c>
      <c r="I19" s="13" t="s">
        <v>51</v>
      </c>
      <c r="J19" s="13" t="s">
        <v>51</v>
      </c>
      <c r="K19" s="12">
        <f>G19/30</f>
        <v>2803.2676000000001</v>
      </c>
      <c r="L19" s="13" t="s">
        <v>51</v>
      </c>
      <c r="M19" s="13">
        <v>16</v>
      </c>
      <c r="N19" s="13">
        <v>34</v>
      </c>
      <c r="O19" s="13">
        <f>M19+N19</f>
        <v>50</v>
      </c>
      <c r="P19" s="47"/>
      <c r="Q19" s="47"/>
    </row>
    <row r="20" spans="1:17" ht="24" customHeight="1" x14ac:dyDescent="0.25">
      <c r="A20" s="3"/>
      <c r="B20" s="6" t="s">
        <v>21</v>
      </c>
      <c r="C20" s="32">
        <v>0.06</v>
      </c>
      <c r="D20" s="17" t="s">
        <v>51</v>
      </c>
      <c r="E20" s="12" t="s">
        <v>51</v>
      </c>
      <c r="F20" s="12" t="s">
        <v>51</v>
      </c>
      <c r="G20" s="12" t="s">
        <v>51</v>
      </c>
      <c r="H20" s="12" t="s">
        <v>51</v>
      </c>
      <c r="I20" s="13" t="s">
        <v>51</v>
      </c>
      <c r="J20" s="13" t="s">
        <v>51</v>
      </c>
      <c r="K20" s="12" t="s">
        <v>51</v>
      </c>
      <c r="L20" s="13" t="s">
        <v>51</v>
      </c>
      <c r="M20" s="13" t="s">
        <v>51</v>
      </c>
      <c r="N20" s="13" t="s">
        <v>51</v>
      </c>
      <c r="O20" s="13" t="s">
        <v>51</v>
      </c>
      <c r="P20" s="43" t="s">
        <v>51</v>
      </c>
      <c r="Q20" s="43"/>
    </row>
    <row r="21" spans="1:17" ht="20.100000000000001" customHeight="1" x14ac:dyDescent="0.25">
      <c r="A21" s="3"/>
      <c r="B21" s="22" t="s">
        <v>60</v>
      </c>
      <c r="C21" s="8">
        <f>C23+C22</f>
        <v>2.75</v>
      </c>
      <c r="D21" s="16">
        <v>0.45</v>
      </c>
      <c r="E21" s="11">
        <f>E22</f>
        <v>25321.52</v>
      </c>
      <c r="F21" s="11">
        <f>F22</f>
        <v>24055.444</v>
      </c>
      <c r="G21" s="11">
        <f>F21*0.7</f>
        <v>16838.810799999999</v>
      </c>
      <c r="H21" s="11">
        <v>0</v>
      </c>
      <c r="I21" s="8">
        <v>0</v>
      </c>
      <c r="J21" s="8">
        <v>0</v>
      </c>
      <c r="K21" s="11">
        <f>K22</f>
        <v>561.29369333333329</v>
      </c>
      <c r="L21" s="8">
        <v>0</v>
      </c>
      <c r="M21" s="8">
        <v>40</v>
      </c>
      <c r="N21" s="8">
        <v>11</v>
      </c>
      <c r="O21" s="8">
        <v>51</v>
      </c>
      <c r="P21" s="47"/>
      <c r="Q21" s="47"/>
    </row>
    <row r="22" spans="1:17" ht="20.100000000000001" customHeight="1" x14ac:dyDescent="0.25">
      <c r="A22" s="58" t="s">
        <v>40</v>
      </c>
      <c r="B22" s="59" t="s">
        <v>26</v>
      </c>
      <c r="C22" s="60">
        <v>1.73</v>
      </c>
      <c r="D22" s="61">
        <v>1.4</v>
      </c>
      <c r="E22" s="62">
        <f>6881*0.92+18991</f>
        <v>25321.52</v>
      </c>
      <c r="F22" s="62">
        <f>E22*0.95</f>
        <v>24055.444</v>
      </c>
      <c r="G22" s="62">
        <f>F22*0.7</f>
        <v>16838.810799999999</v>
      </c>
      <c r="H22" s="62" t="s">
        <v>51</v>
      </c>
      <c r="I22" s="60" t="s">
        <v>51</v>
      </c>
      <c r="J22" s="60" t="s">
        <v>51</v>
      </c>
      <c r="K22" s="62">
        <f>G22/30</f>
        <v>561.29369333333329</v>
      </c>
      <c r="L22" s="60" t="s">
        <v>51</v>
      </c>
      <c r="M22" s="60">
        <v>40</v>
      </c>
      <c r="N22" s="60">
        <v>11</v>
      </c>
      <c r="O22" s="60">
        <v>51</v>
      </c>
      <c r="P22" s="63"/>
      <c r="Q22" s="63"/>
    </row>
    <row r="23" spans="1:17" ht="23.25" customHeight="1" x14ac:dyDescent="0.25">
      <c r="A23" s="14" t="s">
        <v>41</v>
      </c>
      <c r="B23" s="6" t="s">
        <v>21</v>
      </c>
      <c r="C23" s="32">
        <v>1.02</v>
      </c>
      <c r="D23" s="17" t="s">
        <v>51</v>
      </c>
      <c r="E23" s="12" t="s">
        <v>51</v>
      </c>
      <c r="F23" s="12" t="s">
        <v>51</v>
      </c>
      <c r="G23" s="12" t="s">
        <v>51</v>
      </c>
      <c r="H23" s="12" t="s">
        <v>51</v>
      </c>
      <c r="I23" s="13" t="s">
        <v>51</v>
      </c>
      <c r="J23" s="13" t="s">
        <v>51</v>
      </c>
      <c r="K23" s="12" t="s">
        <v>51</v>
      </c>
      <c r="L23" s="13" t="s">
        <v>51</v>
      </c>
      <c r="M23" s="13" t="s">
        <v>51</v>
      </c>
      <c r="N23" s="13" t="s">
        <v>51</v>
      </c>
      <c r="O23" s="13" t="s">
        <v>51</v>
      </c>
      <c r="P23" s="43" t="s">
        <v>51</v>
      </c>
      <c r="Q23" s="43"/>
    </row>
    <row r="24" spans="1:17" ht="20.100000000000001" customHeight="1" x14ac:dyDescent="0.25">
      <c r="A24" s="3"/>
      <c r="B24" s="22" t="s">
        <v>32</v>
      </c>
      <c r="C24" s="8">
        <f>C26+C25</f>
        <v>1.1800000000000002</v>
      </c>
      <c r="D24" s="16">
        <v>1.37</v>
      </c>
      <c r="E24" s="11">
        <f>E25</f>
        <v>14914.12</v>
      </c>
      <c r="F24" s="11">
        <f>F25</f>
        <v>14168.414000000001</v>
      </c>
      <c r="G24" s="11">
        <f>F24*0.7</f>
        <v>9917.889799999999</v>
      </c>
      <c r="H24" s="11">
        <v>0</v>
      </c>
      <c r="I24" s="8">
        <v>0</v>
      </c>
      <c r="J24" s="8">
        <v>0</v>
      </c>
      <c r="K24" s="11">
        <f>K25</f>
        <v>330.59632666666664</v>
      </c>
      <c r="L24" s="8">
        <v>0</v>
      </c>
      <c r="M24" s="8">
        <v>0</v>
      </c>
      <c r="N24" s="8">
        <v>6</v>
      </c>
      <c r="O24" s="8">
        <v>6</v>
      </c>
      <c r="P24" s="47"/>
      <c r="Q24" s="47"/>
    </row>
    <row r="25" spans="1:17" ht="20.100000000000001" customHeight="1" x14ac:dyDescent="0.25">
      <c r="A25" s="14" t="s">
        <v>42</v>
      </c>
      <c r="B25" s="3" t="s">
        <v>26</v>
      </c>
      <c r="C25" s="13">
        <v>0.62</v>
      </c>
      <c r="D25" s="17">
        <v>2.61</v>
      </c>
      <c r="E25" s="12">
        <f>0.92*16211</f>
        <v>14914.12</v>
      </c>
      <c r="F25" s="12">
        <f>E25*0.95</f>
        <v>14168.414000000001</v>
      </c>
      <c r="G25" s="12">
        <f>F25*0.7</f>
        <v>9917.889799999999</v>
      </c>
      <c r="H25" s="12" t="s">
        <v>51</v>
      </c>
      <c r="I25" s="13" t="s">
        <v>51</v>
      </c>
      <c r="J25" s="13" t="s">
        <v>51</v>
      </c>
      <c r="K25" s="12">
        <f>G25/30</f>
        <v>330.59632666666664</v>
      </c>
      <c r="L25" s="13" t="s">
        <v>51</v>
      </c>
      <c r="M25" s="13">
        <v>0</v>
      </c>
      <c r="N25" s="13">
        <v>6</v>
      </c>
      <c r="O25" s="13">
        <v>6</v>
      </c>
      <c r="P25" s="47"/>
      <c r="Q25" s="47"/>
    </row>
    <row r="26" spans="1:17" ht="22.5" customHeight="1" x14ac:dyDescent="0.25">
      <c r="A26" s="14" t="s">
        <v>43</v>
      </c>
      <c r="B26" s="6" t="s">
        <v>21</v>
      </c>
      <c r="C26" s="32">
        <v>0.56000000000000005</v>
      </c>
      <c r="D26" s="17" t="s">
        <v>51</v>
      </c>
      <c r="E26" s="12" t="s">
        <v>51</v>
      </c>
      <c r="F26" s="12" t="s">
        <v>51</v>
      </c>
      <c r="G26" s="12" t="s">
        <v>51</v>
      </c>
      <c r="H26" s="12" t="s">
        <v>51</v>
      </c>
      <c r="I26" s="13" t="s">
        <v>51</v>
      </c>
      <c r="J26" s="13" t="s">
        <v>51</v>
      </c>
      <c r="K26" s="12" t="s">
        <v>51</v>
      </c>
      <c r="L26" s="13" t="s">
        <v>51</v>
      </c>
      <c r="M26" s="13" t="s">
        <v>51</v>
      </c>
      <c r="N26" s="13" t="s">
        <v>51</v>
      </c>
      <c r="O26" s="13" t="s">
        <v>51</v>
      </c>
      <c r="P26" s="43" t="s">
        <v>51</v>
      </c>
      <c r="Q26" s="43"/>
    </row>
    <row r="27" spans="1:17" ht="20.100000000000001" customHeight="1" x14ac:dyDescent="0.25">
      <c r="A27" s="3"/>
      <c r="B27" s="22" t="s">
        <v>33</v>
      </c>
      <c r="C27" s="8">
        <f>C28+C29</f>
        <v>2.36</v>
      </c>
      <c r="D27" s="16">
        <v>2.84</v>
      </c>
      <c r="E27" s="11">
        <f>E28+E29</f>
        <v>62110.44</v>
      </c>
      <c r="F27" s="11">
        <f>F28</f>
        <v>52883.118000000002</v>
      </c>
      <c r="G27" s="11">
        <f>F27*0.7</f>
        <v>37018.1826</v>
      </c>
      <c r="H27" s="11">
        <v>0</v>
      </c>
      <c r="I27" s="8">
        <v>5477</v>
      </c>
      <c r="J27" s="8">
        <v>0</v>
      </c>
      <c r="K27" s="11">
        <f>K28</f>
        <v>1233.9394199999999</v>
      </c>
      <c r="L27" s="8">
        <v>0</v>
      </c>
      <c r="M27" s="8">
        <v>8</v>
      </c>
      <c r="N27" s="8">
        <v>14</v>
      </c>
      <c r="O27" s="8">
        <v>22</v>
      </c>
      <c r="P27" s="47"/>
      <c r="Q27" s="47"/>
    </row>
    <row r="28" spans="1:17" ht="20.100000000000001" customHeight="1" x14ac:dyDescent="0.25">
      <c r="A28" s="14" t="s">
        <v>44</v>
      </c>
      <c r="B28" s="3" t="s">
        <v>26</v>
      </c>
      <c r="C28" s="13">
        <v>2.04</v>
      </c>
      <c r="D28" s="17">
        <v>2.96</v>
      </c>
      <c r="E28" s="12">
        <f>0.92*60507</f>
        <v>55666.44</v>
      </c>
      <c r="F28" s="12">
        <f>E28*0.95</f>
        <v>52883.118000000002</v>
      </c>
      <c r="G28" s="12">
        <f>F28*0.7</f>
        <v>37018.1826</v>
      </c>
      <c r="H28" s="12" t="s">
        <v>51</v>
      </c>
      <c r="I28" s="13" t="s">
        <v>51</v>
      </c>
      <c r="J28" s="13" t="s">
        <v>51</v>
      </c>
      <c r="K28" s="12">
        <f>G28/30</f>
        <v>1233.9394199999999</v>
      </c>
      <c r="L28" s="13" t="s">
        <v>51</v>
      </c>
      <c r="M28" s="13">
        <v>8</v>
      </c>
      <c r="N28" s="13">
        <v>4</v>
      </c>
      <c r="O28" s="13">
        <v>12</v>
      </c>
      <c r="P28" s="47"/>
      <c r="Q28" s="47"/>
    </row>
    <row r="29" spans="1:17" ht="20.100000000000001" customHeight="1" x14ac:dyDescent="0.25">
      <c r="A29" s="14" t="s">
        <v>45</v>
      </c>
      <c r="B29" s="7" t="s">
        <v>36</v>
      </c>
      <c r="C29" s="13">
        <v>0.32</v>
      </c>
      <c r="D29" s="17">
        <v>2.0099999999999998</v>
      </c>
      <c r="E29" s="12">
        <v>6444</v>
      </c>
      <c r="F29" s="12" t="s">
        <v>51</v>
      </c>
      <c r="G29" s="12" t="s">
        <v>51</v>
      </c>
      <c r="H29" s="12" t="s">
        <v>51</v>
      </c>
      <c r="I29" s="13">
        <v>5477</v>
      </c>
      <c r="J29" s="13" t="s">
        <v>51</v>
      </c>
      <c r="K29" s="12" t="s">
        <v>51</v>
      </c>
      <c r="L29" s="13" t="s">
        <v>51</v>
      </c>
      <c r="M29" s="13">
        <v>0</v>
      </c>
      <c r="N29" s="13">
        <v>10</v>
      </c>
      <c r="O29" s="13">
        <v>10</v>
      </c>
      <c r="P29" s="47" t="s">
        <v>53</v>
      </c>
      <c r="Q29" s="47"/>
    </row>
    <row r="30" spans="1:17" ht="20.100000000000001" customHeight="1" x14ac:dyDescent="0.25">
      <c r="A30" s="3"/>
      <c r="B30" s="22" t="s">
        <v>34</v>
      </c>
      <c r="C30" s="8">
        <f>C31+C33</f>
        <v>4.54</v>
      </c>
      <c r="D30" s="16">
        <v>1.55</v>
      </c>
      <c r="E30" s="11">
        <f>E31+E32</f>
        <v>64804.800000000003</v>
      </c>
      <c r="F30" s="11">
        <f>F31</f>
        <v>57294.31</v>
      </c>
      <c r="G30" s="11">
        <f>F30*0.7</f>
        <v>40106.016999999993</v>
      </c>
      <c r="H30" s="11">
        <v>4135</v>
      </c>
      <c r="I30" s="8">
        <v>0</v>
      </c>
      <c r="J30" s="8">
        <v>0</v>
      </c>
      <c r="K30" s="11">
        <f>K31</f>
        <v>1336.8672333333332</v>
      </c>
      <c r="L30" s="8">
        <v>0</v>
      </c>
      <c r="M30" s="8">
        <v>92</v>
      </c>
      <c r="N30" s="8">
        <v>0</v>
      </c>
      <c r="O30" s="8">
        <v>92</v>
      </c>
      <c r="P30" s="47"/>
      <c r="Q30" s="47"/>
    </row>
    <row r="31" spans="1:17" ht="20.100000000000001" customHeight="1" x14ac:dyDescent="0.25">
      <c r="A31" s="14" t="s">
        <v>46</v>
      </c>
      <c r="B31" s="3" t="s">
        <v>26</v>
      </c>
      <c r="C31" s="54">
        <v>3.26</v>
      </c>
      <c r="D31" s="56">
        <v>2.16</v>
      </c>
      <c r="E31" s="12">
        <f>0.92*70440-E32</f>
        <v>60309.8</v>
      </c>
      <c r="F31" s="12">
        <f>E31*0.95</f>
        <v>57294.31</v>
      </c>
      <c r="G31" s="12">
        <f>F31*0.7</f>
        <v>40106.016999999993</v>
      </c>
      <c r="H31" s="12" t="s">
        <v>51</v>
      </c>
      <c r="I31" s="13" t="s">
        <v>51</v>
      </c>
      <c r="J31" s="13" t="s">
        <v>51</v>
      </c>
      <c r="K31" s="12">
        <f>G31/30</f>
        <v>1336.8672333333332</v>
      </c>
      <c r="L31" s="13" t="s">
        <v>51</v>
      </c>
      <c r="M31" s="13">
        <v>92</v>
      </c>
      <c r="N31" s="13">
        <v>0</v>
      </c>
      <c r="O31" s="13">
        <v>92</v>
      </c>
      <c r="P31" s="47"/>
      <c r="Q31" s="47"/>
    </row>
    <row r="32" spans="1:17" ht="20.100000000000001" customHeight="1" x14ac:dyDescent="0.25">
      <c r="A32" s="14" t="s">
        <v>46</v>
      </c>
      <c r="B32" s="5" t="s">
        <v>55</v>
      </c>
      <c r="C32" s="55"/>
      <c r="D32" s="57"/>
      <c r="E32" s="12">
        <v>4495</v>
      </c>
      <c r="F32" s="12" t="s">
        <v>51</v>
      </c>
      <c r="G32" s="12" t="s">
        <v>51</v>
      </c>
      <c r="H32" s="12">
        <f>E32*0.92</f>
        <v>4135.4000000000005</v>
      </c>
      <c r="I32" s="13" t="s">
        <v>51</v>
      </c>
      <c r="J32" s="13" t="s">
        <v>51</v>
      </c>
      <c r="K32" s="12" t="s">
        <v>51</v>
      </c>
      <c r="L32" s="13" t="s">
        <v>51</v>
      </c>
      <c r="M32" s="13" t="s">
        <v>51</v>
      </c>
      <c r="N32" s="13" t="s">
        <v>51</v>
      </c>
      <c r="O32" s="13" t="s">
        <v>51</v>
      </c>
      <c r="P32" s="48"/>
      <c r="Q32" s="49"/>
    </row>
    <row r="33" spans="1:17" ht="22.5" customHeight="1" x14ac:dyDescent="0.25">
      <c r="A33" s="14" t="s">
        <v>47</v>
      </c>
      <c r="B33" s="6" t="s">
        <v>21</v>
      </c>
      <c r="C33" s="32">
        <v>1.28</v>
      </c>
      <c r="D33" s="17" t="s">
        <v>51</v>
      </c>
      <c r="E33" s="12" t="s">
        <v>51</v>
      </c>
      <c r="F33" s="12" t="s">
        <v>51</v>
      </c>
      <c r="G33" s="12" t="s">
        <v>51</v>
      </c>
      <c r="H33" s="12" t="s">
        <v>51</v>
      </c>
      <c r="I33" s="13" t="s">
        <v>51</v>
      </c>
      <c r="J33" s="13" t="s">
        <v>51</v>
      </c>
      <c r="K33" s="12" t="s">
        <v>51</v>
      </c>
      <c r="L33" s="13" t="s">
        <v>51</v>
      </c>
      <c r="M33" s="13" t="s">
        <v>51</v>
      </c>
      <c r="N33" s="13" t="s">
        <v>51</v>
      </c>
      <c r="O33" s="13" t="s">
        <v>51</v>
      </c>
      <c r="P33" s="43" t="s">
        <v>51</v>
      </c>
      <c r="Q33" s="43"/>
    </row>
    <row r="34" spans="1:17" ht="20.100000000000001" customHeight="1" x14ac:dyDescent="0.25">
      <c r="A34" s="3"/>
      <c r="B34" s="22" t="s">
        <v>35</v>
      </c>
      <c r="C34" s="8">
        <v>2.06</v>
      </c>
      <c r="D34" s="16">
        <v>2.61</v>
      </c>
      <c r="E34" s="11">
        <f>E35</f>
        <v>49504.28</v>
      </c>
      <c r="F34" s="11">
        <f>F35</f>
        <v>47029.065999999999</v>
      </c>
      <c r="G34" s="11">
        <f>F34*0.7</f>
        <v>32920.3462</v>
      </c>
      <c r="H34" s="11">
        <v>0</v>
      </c>
      <c r="I34" s="8">
        <v>0</v>
      </c>
      <c r="J34" s="8">
        <v>0</v>
      </c>
      <c r="K34" s="11">
        <f>K35</f>
        <v>1097.3448733333332</v>
      </c>
      <c r="L34" s="8">
        <v>0</v>
      </c>
      <c r="M34" s="8">
        <v>8</v>
      </c>
      <c r="N34" s="8">
        <v>0</v>
      </c>
      <c r="O34" s="8">
        <v>8</v>
      </c>
      <c r="P34" s="47"/>
      <c r="Q34" s="47"/>
    </row>
    <row r="35" spans="1:17" ht="20.100000000000001" customHeight="1" x14ac:dyDescent="0.25">
      <c r="A35" s="14" t="s">
        <v>48</v>
      </c>
      <c r="B35" s="3" t="s">
        <v>26</v>
      </c>
      <c r="C35" s="13">
        <v>2.06</v>
      </c>
      <c r="D35" s="17">
        <v>2.61</v>
      </c>
      <c r="E35" s="12">
        <f>0.92*53809</f>
        <v>49504.28</v>
      </c>
      <c r="F35" s="12">
        <f>E35*0.95</f>
        <v>47029.065999999999</v>
      </c>
      <c r="G35" s="12">
        <f>F35*0.7</f>
        <v>32920.3462</v>
      </c>
      <c r="H35" s="12" t="s">
        <v>51</v>
      </c>
      <c r="I35" s="13" t="s">
        <v>51</v>
      </c>
      <c r="J35" s="13" t="s">
        <v>51</v>
      </c>
      <c r="K35" s="12">
        <f>G35/30</f>
        <v>1097.3448733333332</v>
      </c>
      <c r="L35" s="13" t="s">
        <v>51</v>
      </c>
      <c r="M35" s="13">
        <v>8</v>
      </c>
      <c r="N35" s="13">
        <v>0</v>
      </c>
      <c r="O35" s="13">
        <v>8</v>
      </c>
      <c r="P35" s="47"/>
      <c r="Q35" s="47"/>
    </row>
    <row r="36" spans="1:17" ht="20.100000000000001" customHeight="1" x14ac:dyDescent="0.25">
      <c r="A36" s="27"/>
      <c r="B36" s="22" t="s">
        <v>37</v>
      </c>
      <c r="C36" s="8">
        <f>C37+C38+C40</f>
        <v>6.17</v>
      </c>
      <c r="D36" s="16">
        <v>1.39</v>
      </c>
      <c r="E36" s="11">
        <f>E37+E38+E39</f>
        <v>79323.12000000001</v>
      </c>
      <c r="F36" s="11">
        <f>F37</f>
        <v>64872.764000000003</v>
      </c>
      <c r="G36" s="11">
        <f>F36*0.7</f>
        <v>45410.934800000003</v>
      </c>
      <c r="H36" s="11">
        <f>H39</f>
        <v>4135.4000000000005</v>
      </c>
      <c r="I36" s="8">
        <v>5560</v>
      </c>
      <c r="J36" s="8">
        <v>0</v>
      </c>
      <c r="K36" s="11">
        <f>K37</f>
        <v>1513.6978266666667</v>
      </c>
      <c r="L36" s="8">
        <v>0</v>
      </c>
      <c r="M36" s="8">
        <v>0</v>
      </c>
      <c r="N36" s="8">
        <v>16</v>
      </c>
      <c r="O36" s="8">
        <v>16</v>
      </c>
      <c r="P36" s="47"/>
      <c r="Q36" s="47"/>
    </row>
    <row r="37" spans="1:17" ht="20.100000000000001" customHeight="1" x14ac:dyDescent="0.25">
      <c r="A37" s="28">
        <v>47</v>
      </c>
      <c r="B37" s="3" t="s">
        <v>26</v>
      </c>
      <c r="C37" s="13">
        <v>4.54</v>
      </c>
      <c r="D37" s="17">
        <v>1.74</v>
      </c>
      <c r="E37" s="12">
        <f>79111*0.92-E39</f>
        <v>68287.12000000001</v>
      </c>
      <c r="F37" s="12">
        <f>E37*0.95</f>
        <v>64872.764000000003</v>
      </c>
      <c r="G37" s="12">
        <f>F37*0.7</f>
        <v>45410.934800000003</v>
      </c>
      <c r="H37" s="12" t="s">
        <v>51</v>
      </c>
      <c r="I37" s="13" t="s">
        <v>51</v>
      </c>
      <c r="J37" s="13" t="s">
        <v>51</v>
      </c>
      <c r="K37" s="12">
        <f>G37/30</f>
        <v>1513.6978266666667</v>
      </c>
      <c r="L37" s="13" t="s">
        <v>51</v>
      </c>
      <c r="M37" s="13">
        <v>0</v>
      </c>
      <c r="N37" s="13">
        <v>12</v>
      </c>
      <c r="O37" s="13">
        <v>12</v>
      </c>
      <c r="P37" s="47"/>
      <c r="Q37" s="47"/>
    </row>
    <row r="38" spans="1:17" ht="20.100000000000001" customHeight="1" x14ac:dyDescent="0.25">
      <c r="A38" s="28" t="s">
        <v>49</v>
      </c>
      <c r="B38" s="5" t="s">
        <v>20</v>
      </c>
      <c r="C38" s="13">
        <v>1.05</v>
      </c>
      <c r="D38" s="17">
        <v>0.62</v>
      </c>
      <c r="E38" s="12">
        <v>6541</v>
      </c>
      <c r="F38" s="12" t="s">
        <v>51</v>
      </c>
      <c r="G38" s="13" t="s">
        <v>51</v>
      </c>
      <c r="H38" s="12" t="s">
        <v>51</v>
      </c>
      <c r="I38" s="13">
        <v>5560</v>
      </c>
      <c r="J38" s="13" t="s">
        <v>51</v>
      </c>
      <c r="K38" s="12" t="s">
        <v>51</v>
      </c>
      <c r="L38" s="13" t="s">
        <v>51</v>
      </c>
      <c r="M38" s="13">
        <v>0</v>
      </c>
      <c r="N38" s="13">
        <v>4</v>
      </c>
      <c r="O38" s="13">
        <v>4</v>
      </c>
      <c r="P38" s="47"/>
      <c r="Q38" s="47"/>
    </row>
    <row r="39" spans="1:17" ht="20.100000000000001" customHeight="1" x14ac:dyDescent="0.25">
      <c r="A39" s="28" t="s">
        <v>56</v>
      </c>
      <c r="B39" s="5" t="s">
        <v>55</v>
      </c>
      <c r="C39" s="13" t="s">
        <v>51</v>
      </c>
      <c r="D39" s="17" t="s">
        <v>51</v>
      </c>
      <c r="E39" s="12">
        <v>4495</v>
      </c>
      <c r="F39" s="12" t="s">
        <v>51</v>
      </c>
      <c r="G39" s="13" t="s">
        <v>51</v>
      </c>
      <c r="H39" s="12">
        <f>E39*0.92</f>
        <v>4135.4000000000005</v>
      </c>
      <c r="I39" s="13" t="s">
        <v>51</v>
      </c>
      <c r="J39" s="13" t="s">
        <v>51</v>
      </c>
      <c r="K39" s="12" t="s">
        <v>51</v>
      </c>
      <c r="L39" s="13" t="s">
        <v>51</v>
      </c>
      <c r="M39" s="13" t="s">
        <v>51</v>
      </c>
      <c r="N39" s="13" t="s">
        <v>51</v>
      </c>
      <c r="O39" s="13" t="s">
        <v>51</v>
      </c>
      <c r="P39" s="48"/>
      <c r="Q39" s="49"/>
    </row>
    <row r="40" spans="1:17" ht="23.25" customHeight="1" x14ac:dyDescent="0.25">
      <c r="A40" s="28" t="s">
        <v>50</v>
      </c>
      <c r="B40" s="6" t="s">
        <v>21</v>
      </c>
      <c r="C40" s="32">
        <v>0.57999999999999996</v>
      </c>
      <c r="D40" s="17" t="s">
        <v>51</v>
      </c>
      <c r="E40" s="12" t="s">
        <v>51</v>
      </c>
      <c r="F40" s="12" t="s">
        <v>51</v>
      </c>
      <c r="G40" s="13" t="s">
        <v>51</v>
      </c>
      <c r="H40" s="12" t="s">
        <v>51</v>
      </c>
      <c r="I40" s="13" t="s">
        <v>51</v>
      </c>
      <c r="J40" s="13" t="s">
        <v>51</v>
      </c>
      <c r="K40" s="12" t="s">
        <v>51</v>
      </c>
      <c r="L40" s="13" t="s">
        <v>51</v>
      </c>
      <c r="M40" s="13" t="s">
        <v>51</v>
      </c>
      <c r="N40" s="13" t="s">
        <v>51</v>
      </c>
      <c r="O40" s="13" t="s">
        <v>51</v>
      </c>
      <c r="P40" s="43" t="s">
        <v>51</v>
      </c>
      <c r="Q40" s="43"/>
    </row>
    <row r="41" spans="1:17" ht="33" customHeight="1" x14ac:dyDescent="0.25">
      <c r="A41" s="29"/>
      <c r="B41" s="23" t="s">
        <v>39</v>
      </c>
      <c r="C41" s="33">
        <f>C6-C7-C11-C14-C16-C18-C21-C24-C27-C30-C34-C36</f>
        <v>15.509999999999996</v>
      </c>
      <c r="D41" s="18" t="s">
        <v>51</v>
      </c>
      <c r="E41" s="20" t="s">
        <v>51</v>
      </c>
      <c r="F41" s="20" t="s">
        <v>51</v>
      </c>
      <c r="G41" s="9" t="s">
        <v>51</v>
      </c>
      <c r="H41" s="20" t="s">
        <v>51</v>
      </c>
      <c r="I41" s="9" t="s">
        <v>51</v>
      </c>
      <c r="J41" s="9" t="s">
        <v>51</v>
      </c>
      <c r="K41" s="20" t="s">
        <v>51</v>
      </c>
      <c r="L41" s="9" t="s">
        <v>51</v>
      </c>
      <c r="M41" s="9" t="s">
        <v>51</v>
      </c>
      <c r="N41" s="9" t="s">
        <v>51</v>
      </c>
      <c r="O41" s="9" t="s">
        <v>51</v>
      </c>
      <c r="P41" s="44"/>
      <c r="Q41" s="44"/>
    </row>
    <row r="42" spans="1:17" ht="31.5" customHeight="1" x14ac:dyDescent="0.25">
      <c r="A42" s="30"/>
      <c r="B42" s="24" t="s">
        <v>57</v>
      </c>
      <c r="C42" s="10">
        <f>C7+C11+C14+C16+C18+C21+C24+C27+C30+C34+C36</f>
        <v>43.540000000000006</v>
      </c>
      <c r="D42" s="19">
        <f>E42/C42/10000</f>
        <v>1.7392723013321083</v>
      </c>
      <c r="E42" s="21">
        <f>E7+E11+E14+E16+E18+E21+E24+E27+E30+E34+E36</f>
        <v>757279.16</v>
      </c>
      <c r="F42" s="21"/>
      <c r="G42" s="10"/>
      <c r="H42" s="21"/>
      <c r="I42" s="10"/>
      <c r="J42" s="10"/>
      <c r="K42" s="21"/>
      <c r="L42" s="10"/>
      <c r="M42" s="10"/>
      <c r="N42" s="10"/>
      <c r="O42" s="10"/>
      <c r="P42" s="45"/>
      <c r="Q42" s="45"/>
    </row>
    <row r="43" spans="1:17" ht="33" customHeight="1" x14ac:dyDescent="0.25">
      <c r="A43" s="31"/>
      <c r="B43" s="25" t="s">
        <v>38</v>
      </c>
      <c r="C43" s="34">
        <f t="shared" ref="C43:O43" si="1">C6</f>
        <v>59.05</v>
      </c>
      <c r="D43" s="35">
        <f t="shared" si="1"/>
        <v>1.39</v>
      </c>
      <c r="E43" s="36">
        <f t="shared" si="1"/>
        <v>757279.16</v>
      </c>
      <c r="F43" s="36">
        <f t="shared" si="1"/>
        <v>662617.55200000003</v>
      </c>
      <c r="G43" s="36">
        <f t="shared" si="1"/>
        <v>463832.28639999992</v>
      </c>
      <c r="H43" s="36">
        <f t="shared" si="1"/>
        <v>8270.8000000000011</v>
      </c>
      <c r="I43" s="34">
        <f t="shared" si="1"/>
        <v>43177</v>
      </c>
      <c r="J43" s="34">
        <f t="shared" si="1"/>
        <v>0</v>
      </c>
      <c r="K43" s="36">
        <f t="shared" si="1"/>
        <v>15461.076213333332</v>
      </c>
      <c r="L43" s="34">
        <f t="shared" si="1"/>
        <v>0</v>
      </c>
      <c r="M43" s="34">
        <f t="shared" si="1"/>
        <v>452</v>
      </c>
      <c r="N43" s="34">
        <f t="shared" si="1"/>
        <v>218</v>
      </c>
      <c r="O43" s="34">
        <f t="shared" si="1"/>
        <v>670</v>
      </c>
      <c r="P43" s="46"/>
      <c r="Q43" s="46"/>
    </row>
    <row r="44" spans="1:17" ht="20.100000000000001" customHeight="1" x14ac:dyDescent="0.25"/>
    <row r="45" spans="1:17" ht="20.100000000000001" customHeight="1" x14ac:dyDescent="0.25"/>
    <row r="46" spans="1:17" ht="20.100000000000001" customHeight="1" x14ac:dyDescent="0.25"/>
    <row r="47" spans="1:17" ht="20.100000000000001" customHeight="1" x14ac:dyDescent="0.25"/>
    <row r="48" spans="1:17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</sheetData>
  <mergeCells count="58">
    <mergeCell ref="F4:H4"/>
    <mergeCell ref="F3:J3"/>
    <mergeCell ref="I4:I5"/>
    <mergeCell ref="J4:J5"/>
    <mergeCell ref="C31:C32"/>
    <mergeCell ref="D31:D32"/>
    <mergeCell ref="P3:Q5"/>
    <mergeCell ref="K3:K5"/>
    <mergeCell ref="L3:O3"/>
    <mergeCell ref="L4:L5"/>
    <mergeCell ref="M4:M5"/>
    <mergeCell ref="N4:N5"/>
    <mergeCell ref="O4:O5"/>
    <mergeCell ref="A3:A5"/>
    <mergeCell ref="B3:B5"/>
    <mergeCell ref="C3:C5"/>
    <mergeCell ref="D3:D5"/>
    <mergeCell ref="E3:E5"/>
    <mergeCell ref="P7:Q7"/>
    <mergeCell ref="P8:Q8"/>
    <mergeCell ref="P9:Q9"/>
    <mergeCell ref="P10:Q10"/>
    <mergeCell ref="P6:Q6"/>
    <mergeCell ref="P11:Q11"/>
    <mergeCell ref="P12:Q12"/>
    <mergeCell ref="P13:Q13"/>
    <mergeCell ref="P14:Q14"/>
    <mergeCell ref="P15:Q15"/>
    <mergeCell ref="P22:Q22"/>
    <mergeCell ref="P23:Q23"/>
    <mergeCell ref="P16:Q16"/>
    <mergeCell ref="P17:Q17"/>
    <mergeCell ref="P18:Q18"/>
    <mergeCell ref="P19:Q19"/>
    <mergeCell ref="P20:Q20"/>
    <mergeCell ref="P43:Q43"/>
    <mergeCell ref="P34:Q34"/>
    <mergeCell ref="P35:Q35"/>
    <mergeCell ref="P36:Q36"/>
    <mergeCell ref="P37:Q37"/>
    <mergeCell ref="P38:Q38"/>
    <mergeCell ref="P39:Q39"/>
    <mergeCell ref="A1:Q1"/>
    <mergeCell ref="N2:Q2"/>
    <mergeCell ref="P40:Q40"/>
    <mergeCell ref="P41:Q41"/>
    <mergeCell ref="P42:Q42"/>
    <mergeCell ref="P29:Q29"/>
    <mergeCell ref="P30:Q30"/>
    <mergeCell ref="P31:Q31"/>
    <mergeCell ref="P33:Q33"/>
    <mergeCell ref="P32:Q32"/>
    <mergeCell ref="P24:Q24"/>
    <mergeCell ref="P25:Q25"/>
    <mergeCell ref="P26:Q26"/>
    <mergeCell ref="P27:Q27"/>
    <mergeCell ref="P28:Q28"/>
    <mergeCell ref="P21:Q21"/>
  </mergeCells>
  <pageMargins left="0.70866141732283472" right="0.70866141732283472" top="0.78740157480314965" bottom="0.74803149606299213" header="0.31496062992125984" footer="0.31496062992125984"/>
  <pageSetup paperSize="8" scale="94" fitToHeight="0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2017-09-21T14:38:47Z</cp:lastPrinted>
  <dcterms:created xsi:type="dcterms:W3CDTF">2017-08-31T08:57:04Z</dcterms:created>
  <dcterms:modified xsi:type="dcterms:W3CDTF">2017-09-21T14:39:04Z</dcterms:modified>
</cp:coreProperties>
</file>